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TRAITEMENT\IDEX UGA\AO_IRS\IRS 2018\Cahier des charges\"/>
    </mc:Choice>
  </mc:AlternateContent>
  <bookViews>
    <workbookView xWindow="0" yWindow="60" windowWidth="20490" windowHeight="7695"/>
  </bookViews>
  <sheets>
    <sheet name="APPORTS" sheetId="4" r:id="rId1"/>
    <sheet name="APPORTS autre" sheetId="6" r:id="rId2"/>
    <sheet name="EXEMPLE CALCUL ETP" sheetId="7" r:id="rId3"/>
    <sheet name="Paramètres" sheetId="3" r:id="rId4"/>
  </sheets>
  <definedNames>
    <definedName name="_xlnm.Print_Area" localSheetId="2">'EXEMPLE CALCUL ETP'!$A$1:$F$28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7" l="1"/>
  <c r="F5" i="7" s="1"/>
  <c r="F14" i="7" s="1"/>
  <c r="F28" i="7"/>
  <c r="D28" i="7"/>
  <c r="F20" i="7"/>
  <c r="D20" i="7"/>
  <c r="F6" i="7"/>
  <c r="C16" i="4"/>
  <c r="L16" i="4" s="1"/>
  <c r="B44" i="4" s="1"/>
  <c r="G16" i="4"/>
  <c r="I16" i="4"/>
  <c r="K16" i="4"/>
  <c r="E16" i="4"/>
  <c r="C17" i="4"/>
  <c r="L17" i="4" s="1"/>
  <c r="E17" i="4"/>
  <c r="G17" i="4"/>
  <c r="I17" i="4"/>
  <c r="K17" i="4"/>
  <c r="C18" i="4"/>
  <c r="E18" i="4"/>
  <c r="G18" i="4"/>
  <c r="I18" i="4"/>
  <c r="K18" i="4"/>
  <c r="C19" i="4"/>
  <c r="E19" i="4"/>
  <c r="G19" i="4"/>
  <c r="I19" i="4"/>
  <c r="K19" i="4"/>
  <c r="C20" i="4"/>
  <c r="E20" i="4"/>
  <c r="G20" i="4"/>
  <c r="L20" i="4"/>
  <c r="B48" i="4"/>
  <c r="I20" i="4"/>
  <c r="K20" i="4"/>
  <c r="C22" i="4"/>
  <c r="E22" i="4"/>
  <c r="G22" i="4"/>
  <c r="I22" i="4"/>
  <c r="K22" i="4"/>
  <c r="C23" i="4"/>
  <c r="E23" i="4"/>
  <c r="G23" i="4"/>
  <c r="I23" i="4"/>
  <c r="K23" i="4"/>
  <c r="C21" i="4"/>
  <c r="E21" i="4"/>
  <c r="G21" i="4"/>
  <c r="I21" i="4"/>
  <c r="K21" i="4"/>
  <c r="C24" i="4"/>
  <c r="E24" i="4"/>
  <c r="G24" i="4"/>
  <c r="I24" i="4"/>
  <c r="K24" i="4"/>
  <c r="L25" i="4"/>
  <c r="B53" i="4"/>
  <c r="B68" i="4"/>
  <c r="B40" i="4"/>
  <c r="B22" i="3"/>
  <c r="B23" i="3"/>
  <c r="F36" i="3"/>
  <c r="E36" i="3"/>
  <c r="C36" i="3"/>
  <c r="F34" i="3"/>
  <c r="F35" i="3"/>
  <c r="E34" i="3"/>
  <c r="E35" i="3"/>
  <c r="D34" i="3"/>
  <c r="D35" i="3"/>
  <c r="C34" i="3"/>
  <c r="C35" i="3"/>
  <c r="B34" i="3"/>
  <c r="B35" i="3"/>
  <c r="F33" i="3"/>
  <c r="D33" i="3"/>
  <c r="C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B14" i="3"/>
  <c r="B15" i="3"/>
  <c r="B16" i="3"/>
  <c r="B17" i="3"/>
  <c r="B18" i="3"/>
  <c r="B19" i="3"/>
  <c r="B20" i="3"/>
  <c r="B21" i="3"/>
  <c r="B3" i="3"/>
  <c r="B1" i="3"/>
  <c r="B2" i="3"/>
  <c r="B4" i="3"/>
  <c r="B5" i="3"/>
  <c r="F13" i="6"/>
  <c r="C3" i="3"/>
  <c r="D3" i="3"/>
  <c r="L19" i="4"/>
  <c r="B47" i="4"/>
  <c r="G26" i="4"/>
  <c r="K26" i="4"/>
  <c r="L24" i="4"/>
  <c r="B52" i="4"/>
  <c r="L23" i="4"/>
  <c r="B51" i="4"/>
  <c r="L18" i="4"/>
  <c r="B46" i="4"/>
  <c r="E26" i="4"/>
  <c r="I26" i="4"/>
  <c r="L21" i="4"/>
  <c r="B49" i="4"/>
  <c r="L22" i="4"/>
  <c r="B50" i="4"/>
  <c r="B45" i="4" l="1"/>
  <c r="B54" i="4" s="1"/>
  <c r="L26" i="4"/>
  <c r="C26" i="4"/>
  <c r="B70" i="4" l="1"/>
  <c r="B11" i="4"/>
</calcChain>
</file>

<file path=xl/sharedStrings.xml><?xml version="1.0" encoding="utf-8"?>
<sst xmlns="http://schemas.openxmlformats.org/spreadsheetml/2006/main" count="145" uniqueCount="65">
  <si>
    <t>Fiche financière</t>
  </si>
  <si>
    <t>Nombre</t>
  </si>
  <si>
    <t>Montant</t>
  </si>
  <si>
    <t>Doctorants</t>
  </si>
  <si>
    <t>Total</t>
  </si>
  <si>
    <t>Chaque projet doit veiller à ce que les apports des partenaires de l’IDEX ajoutée aux co-financements extérieures éventuels soient dans un rapport 
d’environ 3,5 fois la subvention demandée</t>
  </si>
  <si>
    <t>postdoc</t>
  </si>
  <si>
    <t>doctorants</t>
  </si>
  <si>
    <t>chair junior</t>
  </si>
  <si>
    <t>Stage</t>
  </si>
  <si>
    <t>Frais de fonctionnement</t>
  </si>
  <si>
    <t>Postdoctorants</t>
  </si>
  <si>
    <t>Grenoble INP</t>
  </si>
  <si>
    <t>ENSAG</t>
  </si>
  <si>
    <t>CNRS</t>
  </si>
  <si>
    <t>CEA</t>
  </si>
  <si>
    <t>Inria</t>
  </si>
  <si>
    <t>Irstea</t>
  </si>
  <si>
    <t>INSERM</t>
  </si>
  <si>
    <t>Chercheurs et Enseignants-chercheurs</t>
  </si>
  <si>
    <t>PERSONNELS</t>
  </si>
  <si>
    <t>Nombre en ETPT</t>
  </si>
  <si>
    <t>Nombre en année</t>
  </si>
  <si>
    <t>Cadre en appui à la recherche (permanents ou non-permanents)</t>
  </si>
  <si>
    <t>Technicien en appui à la recherche (permanents ou non-permanents)</t>
  </si>
  <si>
    <t>Salaire moyen</t>
  </si>
  <si>
    <t>Somme</t>
  </si>
  <si>
    <t>Masse salariale en €</t>
  </si>
  <si>
    <t>Amortissement équipement en €</t>
  </si>
  <si>
    <t>Fonctionnement en €</t>
  </si>
  <si>
    <t>ITA Cadre</t>
  </si>
  <si>
    <t>ITA Techninicien</t>
  </si>
  <si>
    <t>Achat équipements</t>
  </si>
  <si>
    <t>Bourse M2</t>
  </si>
  <si>
    <t>Autre</t>
  </si>
  <si>
    <t>Université Grenoble Alpes</t>
  </si>
  <si>
    <t>TOTAL</t>
  </si>
  <si>
    <t>Source de financement (entreprise, collectivité, etc…)</t>
  </si>
  <si>
    <t>TOTAL DES APPORTS</t>
  </si>
  <si>
    <t>Identité</t>
  </si>
  <si>
    <t>Laboratoire</t>
  </si>
  <si>
    <t>% temps de recherche sur le projet</t>
  </si>
  <si>
    <t>ETP par an</t>
  </si>
  <si>
    <t>A INDIQUER DANS L'ONGLET APPORT
ETP sur la durée du projet
= ETP/an x durée du projet</t>
  </si>
  <si>
    <t>ENSEIGNANTS-CHERCHEURS</t>
  </si>
  <si>
    <t>EXEMPLE Enseignant-chercheur</t>
  </si>
  <si>
    <t>XX</t>
  </si>
  <si>
    <t>EXEMPLE Chercheur</t>
  </si>
  <si>
    <t>DOCTORANTS</t>
  </si>
  <si>
    <t>PARTENAIRES EXTERIEURS</t>
  </si>
  <si>
    <t xml:space="preserve">Fiche d'aide au calcul des ETP </t>
  </si>
  <si>
    <t>Le cas échéant, proratiser la durée d'implication du doctorant en fonction de la durée de son contrat</t>
  </si>
  <si>
    <t>Employeur</t>
  </si>
  <si>
    <t>Amortissement des équipements</t>
  </si>
  <si>
    <t>TOTAL GENERAL</t>
  </si>
  <si>
    <t xml:space="preserve">Chaque projet doit veiller à ce que les apports des partenaires de l’IDEX ajoutée aux co-financements extérieures éventuels soient dans un rapport d’environ 3,5 fois la subvention demandée </t>
  </si>
  <si>
    <t>DOCUMENT DE TRAVAIL - CES DONNEES DEVRONT ETRE SAISIES SUR L'APPLICATION</t>
  </si>
  <si>
    <t>Appel à projets IDEX - IRS</t>
  </si>
  <si>
    <t>* Indiquer la quotité du temps recherche statutaire cumulée sur la durée du projet (18, 24, 30 ou 42 mois)
* Pour un enseignant-chercheur, sa quotité recherche statutaire est de 0,5 ETPT sauf délégation, CRCT, membres de l'IUF, etc.</t>
  </si>
  <si>
    <t>Sciences Po Grenoble</t>
  </si>
  <si>
    <t>CHUGA</t>
  </si>
  <si>
    <t>Année 2017/2018</t>
  </si>
  <si>
    <t>Apports de l'ensemble des partenaires du projet</t>
  </si>
  <si>
    <t>Apports autres</t>
  </si>
  <si>
    <t>Durée du projet 
18 mois = 1,5
24 mois = 2
30 mois = 2,5
42 mois =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</si>
</sst>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8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/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3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3" fontId="1" fillId="5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3" fontId="0" fillId="7" borderId="1" xfId="0" applyNumberFormat="1" applyFill="1" applyBorder="1" applyAlignment="1">
      <alignment vertical="center"/>
    </xf>
    <xf numFmtId="3" fontId="12" fillId="8" borderId="5" xfId="0" applyNumberFormat="1" applyFont="1" applyFill="1" applyBorder="1" applyAlignment="1">
      <alignment horizontal="center" vertical="center" wrapText="1"/>
    </xf>
    <xf numFmtId="3" fontId="12" fillId="8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/>
    </xf>
    <xf numFmtId="3" fontId="0" fillId="7" borderId="1" xfId="0" applyNumberFormat="1" applyFill="1" applyBorder="1" applyAlignment="1">
      <alignment vertical="center"/>
    </xf>
    <xf numFmtId="3" fontId="0" fillId="7" borderId="2" xfId="0" applyNumberFormat="1" applyFill="1" applyBorder="1" applyAlignment="1">
      <alignment horizontal="center" vertical="center"/>
    </xf>
    <xf numFmtId="3" fontId="10" fillId="7" borderId="2" xfId="0" applyNumberFormat="1" applyFont="1" applyFill="1" applyBorder="1" applyAlignment="1">
      <alignment horizontal="center" vertical="center"/>
    </xf>
    <xf numFmtId="3" fontId="0" fillId="9" borderId="0" xfId="0" applyNumberFormat="1" applyFill="1" applyAlignment="1">
      <alignment vertical="center"/>
    </xf>
    <xf numFmtId="3" fontId="11" fillId="6" borderId="5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/>
    <xf numFmtId="3" fontId="10" fillId="0" borderId="4" xfId="0" applyNumberFormat="1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3" fontId="10" fillId="7" borderId="2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vertical="center" wrapText="1"/>
    </xf>
    <xf numFmtId="3" fontId="1" fillId="9" borderId="0" xfId="0" applyNumberFormat="1" applyFont="1" applyFill="1" applyAlignment="1">
      <alignment vertical="center"/>
    </xf>
    <xf numFmtId="3" fontId="1" fillId="1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10" fillId="0" borderId="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9" fontId="16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7" fillId="0" borderId="1" xfId="0" applyFont="1" applyBorder="1"/>
    <xf numFmtId="9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9" fillId="0" borderId="0" xfId="0" applyFont="1" applyAlignment="1">
      <alignment horizontal="left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1" fillId="13" borderId="0" xfId="0" applyNumberFormat="1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12" fillId="10" borderId="2" xfId="0" applyNumberFormat="1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0" fillId="4" borderId="0" xfId="0" applyNumberFormat="1" applyFill="1" applyAlignment="1">
      <alignment horizontal="center" vertical="center" wrapText="1"/>
    </xf>
    <xf numFmtId="3" fontId="13" fillId="0" borderId="0" xfId="0" applyNumberFormat="1" applyFont="1" applyAlignment="1">
      <alignment horizontal="left" vertical="center" wrapText="1"/>
    </xf>
    <xf numFmtId="3" fontId="1" fillId="10" borderId="2" xfId="0" applyNumberFormat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3" fontId="1" fillId="10" borderId="2" xfId="0" applyNumberFormat="1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3" fontId="12" fillId="10" borderId="2" xfId="0" applyNumberFormat="1" applyFont="1" applyFill="1" applyBorder="1" applyAlignment="1">
      <alignment horizontal="center" vertical="center"/>
    </xf>
    <xf numFmtId="3" fontId="12" fillId="1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4" borderId="0" xfId="0" applyNumberFormat="1" applyFill="1" applyAlignment="1" applyProtection="1">
      <alignment horizontal="left" vertical="center" wrapText="1"/>
      <protection locked="0"/>
    </xf>
  </cellXfs>
  <cellStyles count="14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2316480</xdr:colOff>
      <xdr:row>1</xdr:row>
      <xdr:rowOff>75565</xdr:rowOff>
    </xdr:to>
    <xdr:pic>
      <xdr:nvPicPr>
        <xdr:cNvPr id="4" name="Image 3" descr="C:\TRAITEMENT\COMUE\Logos\Logo IDEX\IDEX-2017-signature-gri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6480" cy="608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2316480</xdr:colOff>
      <xdr:row>1</xdr:row>
      <xdr:rowOff>75565</xdr:rowOff>
    </xdr:to>
    <xdr:pic>
      <xdr:nvPicPr>
        <xdr:cNvPr id="3" name="Image 2" descr="C:\TRAITEMENT\COMUE\Logos\Logo IDEX\IDEX-2017-signature-gri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6480" cy="608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70"/>
  <sheetViews>
    <sheetView showGridLines="0" tabSelected="1" zoomScaleNormal="100" workbookViewId="0">
      <selection activeCell="B32" sqref="B32"/>
    </sheetView>
  </sheetViews>
  <sheetFormatPr baseColWidth="10" defaultColWidth="10.85546875" defaultRowHeight="15" x14ac:dyDescent="0.25"/>
  <cols>
    <col min="1" max="1" width="57.85546875" style="2" customWidth="1"/>
    <col min="2" max="2" width="12.140625" style="2" customWidth="1"/>
    <col min="3" max="3" width="13.85546875" style="2" customWidth="1"/>
    <col min="4" max="4" width="12.140625" style="2" customWidth="1"/>
    <col min="5" max="5" width="13.85546875" style="2" customWidth="1"/>
    <col min="6" max="6" width="12.140625" style="2" customWidth="1"/>
    <col min="7" max="7" width="13.85546875" style="2" customWidth="1"/>
    <col min="8" max="8" width="12.140625" style="2" customWidth="1"/>
    <col min="9" max="9" width="13.85546875" style="2" customWidth="1"/>
    <col min="10" max="10" width="12.140625" style="2" customWidth="1"/>
    <col min="11" max="11" width="13.85546875" style="2" customWidth="1"/>
    <col min="12" max="12" width="14.42578125" style="2" customWidth="1"/>
    <col min="13" max="16384" width="10.85546875" style="2"/>
  </cols>
  <sheetData>
    <row r="1" spans="1:12" ht="42" customHeight="1" x14ac:dyDescent="0.25">
      <c r="J1" s="71" t="s">
        <v>56</v>
      </c>
      <c r="K1" s="71"/>
      <c r="L1" s="71"/>
    </row>
    <row r="2" spans="1:12" ht="23.25" x14ac:dyDescent="0.25">
      <c r="A2" s="85" t="s">
        <v>57</v>
      </c>
      <c r="B2" s="85"/>
      <c r="C2" s="85"/>
      <c r="D2" s="6"/>
    </row>
    <row r="3" spans="1:12" ht="18.75" x14ac:dyDescent="0.25">
      <c r="A3" s="86" t="s">
        <v>61</v>
      </c>
      <c r="B3" s="86"/>
      <c r="C3" s="86"/>
      <c r="D3" s="7"/>
    </row>
    <row r="4" spans="1:12" ht="18.75" x14ac:dyDescent="0.25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8.75" x14ac:dyDescent="0.25">
      <c r="A5" s="76" t="s">
        <v>62</v>
      </c>
      <c r="B5" s="76"/>
      <c r="C5" s="76"/>
      <c r="D5" s="1"/>
    </row>
    <row r="6" spans="1:12" ht="7.5" customHeight="1" x14ac:dyDescent="0.25"/>
    <row r="7" spans="1:12" ht="50.25" customHeight="1" x14ac:dyDescent="0.25">
      <c r="A7" s="77" t="s">
        <v>5</v>
      </c>
      <c r="B7" s="77"/>
      <c r="C7" s="77"/>
    </row>
    <row r="8" spans="1:12" ht="9.75" customHeight="1" x14ac:dyDescent="0.25"/>
    <row r="9" spans="1:12" ht="36.75" customHeight="1" x14ac:dyDescent="0.25">
      <c r="A9" s="78" t="s">
        <v>58</v>
      </c>
      <c r="B9" s="78"/>
      <c r="C9" s="78"/>
      <c r="D9" s="78"/>
      <c r="E9" s="78"/>
      <c r="F9" s="78"/>
      <c r="G9" s="78"/>
    </row>
    <row r="11" spans="1:12" ht="15.75" x14ac:dyDescent="0.25">
      <c r="A11" s="65" t="s">
        <v>38</v>
      </c>
      <c r="B11" s="66">
        <f>B68+B54+B40+L26</f>
        <v>0</v>
      </c>
    </row>
    <row r="13" spans="1:12" x14ac:dyDescent="0.25">
      <c r="A13" s="41" t="s">
        <v>20</v>
      </c>
    </row>
    <row r="14" spans="1:12" s="4" customFormat="1" ht="49.5" customHeight="1" x14ac:dyDescent="0.25">
      <c r="A14" s="42" t="s">
        <v>52</v>
      </c>
      <c r="B14" s="79" t="s">
        <v>19</v>
      </c>
      <c r="C14" s="80"/>
      <c r="D14" s="81" t="s">
        <v>3</v>
      </c>
      <c r="E14" s="82"/>
      <c r="F14" s="83" t="s">
        <v>11</v>
      </c>
      <c r="G14" s="84"/>
      <c r="H14" s="74" t="s">
        <v>23</v>
      </c>
      <c r="I14" s="75"/>
      <c r="J14" s="74" t="s">
        <v>24</v>
      </c>
      <c r="K14" s="75"/>
      <c r="L14" s="42" t="s">
        <v>36</v>
      </c>
    </row>
    <row r="15" spans="1:12" ht="30" x14ac:dyDescent="0.25">
      <c r="A15" s="20"/>
      <c r="B15" s="8" t="s">
        <v>21</v>
      </c>
      <c r="C15" s="8" t="s">
        <v>2</v>
      </c>
      <c r="D15" s="8" t="s">
        <v>1</v>
      </c>
      <c r="E15" s="8" t="s">
        <v>2</v>
      </c>
      <c r="F15" s="21" t="s">
        <v>22</v>
      </c>
      <c r="G15" s="22" t="s">
        <v>2</v>
      </c>
      <c r="H15" s="21" t="s">
        <v>21</v>
      </c>
      <c r="I15" s="22" t="s">
        <v>2</v>
      </c>
      <c r="J15" s="21" t="s">
        <v>21</v>
      </c>
      <c r="K15" s="22" t="s">
        <v>2</v>
      </c>
      <c r="L15" s="67" t="s">
        <v>4</v>
      </c>
    </row>
    <row r="16" spans="1:12" ht="15.75" x14ac:dyDescent="0.25">
      <c r="A16" s="18" t="s">
        <v>35</v>
      </c>
      <c r="B16" s="31"/>
      <c r="C16" s="3">
        <f>B16*Paramètres!B29</f>
        <v>0</v>
      </c>
      <c r="D16" s="31"/>
      <c r="E16" s="3">
        <f>D16*Paramètres!C29</f>
        <v>0</v>
      </c>
      <c r="F16" s="31"/>
      <c r="G16" s="23">
        <f>F16*Paramètres!D29</f>
        <v>0</v>
      </c>
      <c r="H16" s="31"/>
      <c r="I16" s="23">
        <f>H16*Paramètres!E29</f>
        <v>0</v>
      </c>
      <c r="J16" s="31"/>
      <c r="K16" s="23">
        <f>J16*Paramètres!F29</f>
        <v>0</v>
      </c>
      <c r="L16" s="29">
        <f>C16+E16+G16+I16+K16</f>
        <v>0</v>
      </c>
    </row>
    <row r="17" spans="1:12" ht="15.75" x14ac:dyDescent="0.25">
      <c r="A17" s="18" t="s">
        <v>12</v>
      </c>
      <c r="B17" s="31"/>
      <c r="C17" s="3">
        <f>B17*Paramètres!B30</f>
        <v>0</v>
      </c>
      <c r="D17" s="31"/>
      <c r="E17" s="3">
        <f>D17*Paramètres!C30</f>
        <v>0</v>
      </c>
      <c r="F17" s="31"/>
      <c r="G17" s="23">
        <f>F17*Paramètres!D30</f>
        <v>0</v>
      </c>
      <c r="H17" s="31"/>
      <c r="I17" s="23">
        <f>H17*Paramètres!E30</f>
        <v>0</v>
      </c>
      <c r="J17" s="31"/>
      <c r="K17" s="23">
        <f>J17*Paramètres!F30</f>
        <v>0</v>
      </c>
      <c r="L17" s="29">
        <f t="shared" ref="L17:L25" si="0">C17+E17+G17+I17+K17</f>
        <v>0</v>
      </c>
    </row>
    <row r="18" spans="1:12" ht="15.75" x14ac:dyDescent="0.25">
      <c r="A18" s="18" t="s">
        <v>59</v>
      </c>
      <c r="B18" s="31"/>
      <c r="C18" s="3">
        <f>B18*Paramètres!B31</f>
        <v>0</v>
      </c>
      <c r="D18" s="31"/>
      <c r="E18" s="3">
        <f>D18*Paramètres!C31</f>
        <v>0</v>
      </c>
      <c r="F18" s="31"/>
      <c r="G18" s="23">
        <f>F18*Paramètres!D31</f>
        <v>0</v>
      </c>
      <c r="H18" s="31"/>
      <c r="I18" s="23">
        <f>H18*Paramètres!E31</f>
        <v>0</v>
      </c>
      <c r="J18" s="31"/>
      <c r="K18" s="23">
        <f>J18*Paramètres!F31</f>
        <v>0</v>
      </c>
      <c r="L18" s="29">
        <f t="shared" si="0"/>
        <v>0</v>
      </c>
    </row>
    <row r="19" spans="1:12" ht="15.75" x14ac:dyDescent="0.25">
      <c r="A19" s="18" t="s">
        <v>13</v>
      </c>
      <c r="B19" s="31"/>
      <c r="C19" s="3">
        <f>B19*Paramètres!B32</f>
        <v>0</v>
      </c>
      <c r="D19" s="31"/>
      <c r="E19" s="3">
        <f>D19*Paramètres!C32</f>
        <v>0</v>
      </c>
      <c r="F19" s="31"/>
      <c r="G19" s="23">
        <f>F19*Paramètres!D32</f>
        <v>0</v>
      </c>
      <c r="H19" s="31"/>
      <c r="I19" s="23">
        <f>H19*Paramètres!E32</f>
        <v>0</v>
      </c>
      <c r="J19" s="31"/>
      <c r="K19" s="23">
        <f>J19*Paramètres!F32</f>
        <v>0</v>
      </c>
      <c r="L19" s="29">
        <f t="shared" si="0"/>
        <v>0</v>
      </c>
    </row>
    <row r="20" spans="1:12" ht="15.75" x14ac:dyDescent="0.25">
      <c r="A20" s="18" t="s">
        <v>15</v>
      </c>
      <c r="B20" s="31"/>
      <c r="C20" s="3">
        <f>B20*Paramètres!B33</f>
        <v>0</v>
      </c>
      <c r="D20" s="31"/>
      <c r="E20" s="3">
        <f>D20*Paramètres!C33</f>
        <v>0</v>
      </c>
      <c r="F20" s="31"/>
      <c r="G20" s="23">
        <f>F20*Paramètres!D33</f>
        <v>0</v>
      </c>
      <c r="H20" s="31"/>
      <c r="I20" s="23">
        <f>H20*Paramètres!E33</f>
        <v>0</v>
      </c>
      <c r="J20" s="31"/>
      <c r="K20" s="23">
        <f>J20*Paramètres!F33</f>
        <v>0</v>
      </c>
      <c r="L20" s="29">
        <f t="shared" si="0"/>
        <v>0</v>
      </c>
    </row>
    <row r="21" spans="1:12" ht="15.75" x14ac:dyDescent="0.25">
      <c r="A21" s="18" t="s">
        <v>14</v>
      </c>
      <c r="B21" s="31"/>
      <c r="C21" s="3">
        <f>B21*Paramètres!B34</f>
        <v>0</v>
      </c>
      <c r="D21" s="31"/>
      <c r="E21" s="3">
        <f>D21*Paramètres!C34</f>
        <v>0</v>
      </c>
      <c r="F21" s="31"/>
      <c r="G21" s="23">
        <f>F21*Paramètres!D34</f>
        <v>0</v>
      </c>
      <c r="H21" s="31"/>
      <c r="I21" s="23">
        <f>H21*Paramètres!E34</f>
        <v>0</v>
      </c>
      <c r="J21" s="31"/>
      <c r="K21" s="23">
        <f>J21*Paramètres!F34</f>
        <v>0</v>
      </c>
      <c r="L21" s="29">
        <f t="shared" si="0"/>
        <v>0</v>
      </c>
    </row>
    <row r="22" spans="1:12" ht="15.75" x14ac:dyDescent="0.25">
      <c r="A22" s="18" t="s">
        <v>18</v>
      </c>
      <c r="B22" s="31"/>
      <c r="C22" s="3">
        <f>B22*Paramètres!B35</f>
        <v>0</v>
      </c>
      <c r="D22" s="31"/>
      <c r="E22" s="3">
        <f>D22*Paramètres!C35</f>
        <v>0</v>
      </c>
      <c r="F22" s="31"/>
      <c r="G22" s="23">
        <f>F22*Paramètres!D35</f>
        <v>0</v>
      </c>
      <c r="H22" s="31"/>
      <c r="I22" s="23">
        <f>H22*Paramètres!E35</f>
        <v>0</v>
      </c>
      <c r="J22" s="31"/>
      <c r="K22" s="23">
        <f>J22*Paramètres!F35</f>
        <v>0</v>
      </c>
      <c r="L22" s="29">
        <f t="shared" si="0"/>
        <v>0</v>
      </c>
    </row>
    <row r="23" spans="1:12" ht="15.75" x14ac:dyDescent="0.25">
      <c r="A23" s="18" t="s">
        <v>16</v>
      </c>
      <c r="B23" s="31"/>
      <c r="C23" s="3">
        <f>B23*Paramètres!B36</f>
        <v>0</v>
      </c>
      <c r="D23" s="31"/>
      <c r="E23" s="3">
        <f>D23*Paramètres!C36</f>
        <v>0</v>
      </c>
      <c r="F23" s="31"/>
      <c r="G23" s="23">
        <f>F23*Paramètres!D36</f>
        <v>0</v>
      </c>
      <c r="H23" s="31"/>
      <c r="I23" s="23">
        <f>H23*Paramètres!E36</f>
        <v>0</v>
      </c>
      <c r="J23" s="31"/>
      <c r="K23" s="23">
        <f>J23*Paramètres!F36</f>
        <v>0</v>
      </c>
      <c r="L23" s="29">
        <f t="shared" si="0"/>
        <v>0</v>
      </c>
    </row>
    <row r="24" spans="1:12" ht="15.75" x14ac:dyDescent="0.25">
      <c r="A24" s="19" t="s">
        <v>17</v>
      </c>
      <c r="B24" s="31"/>
      <c r="C24" s="3">
        <f>B24*Paramètres!B37</f>
        <v>0</v>
      </c>
      <c r="D24" s="31"/>
      <c r="E24" s="3">
        <f>D24*Paramètres!C37</f>
        <v>0</v>
      </c>
      <c r="F24" s="31"/>
      <c r="G24" s="23">
        <f>F24*Paramètres!D37</f>
        <v>0</v>
      </c>
      <c r="H24" s="31"/>
      <c r="I24" s="23">
        <f>H24*Paramètres!E37</f>
        <v>0</v>
      </c>
      <c r="J24" s="31"/>
      <c r="K24" s="23">
        <f>J24*Paramètres!F37</f>
        <v>0</v>
      </c>
      <c r="L24" s="29">
        <f t="shared" si="0"/>
        <v>0</v>
      </c>
    </row>
    <row r="25" spans="1:12" ht="15.75" x14ac:dyDescent="0.25">
      <c r="A25" s="19" t="s">
        <v>60</v>
      </c>
      <c r="B25" s="31"/>
      <c r="C25" s="15"/>
      <c r="D25" s="31"/>
      <c r="E25" s="15"/>
      <c r="F25" s="31"/>
      <c r="G25" s="44"/>
      <c r="H25" s="31"/>
      <c r="I25" s="44"/>
      <c r="J25" s="31"/>
      <c r="K25" s="44"/>
      <c r="L25" s="29">
        <f t="shared" si="0"/>
        <v>0</v>
      </c>
    </row>
    <row r="26" spans="1:12" x14ac:dyDescent="0.25">
      <c r="A26" s="5" t="s">
        <v>4</v>
      </c>
      <c r="B26" s="17"/>
      <c r="C26" s="8">
        <f>SUM(C16:C25)</f>
        <v>0</v>
      </c>
      <c r="D26" s="17"/>
      <c r="E26" s="9">
        <f>SUM(E16:E25)</f>
        <v>0</v>
      </c>
      <c r="F26" s="17"/>
      <c r="G26" s="9">
        <f>SUM(G16:G25)</f>
        <v>0</v>
      </c>
      <c r="H26" s="17"/>
      <c r="I26" s="9">
        <f>SUM(I16:I25)</f>
        <v>0</v>
      </c>
      <c r="J26" s="17"/>
      <c r="K26" s="9">
        <f>SUM(K16:K25)</f>
        <v>0</v>
      </c>
      <c r="L26" s="9">
        <f>SUM(L16:L25)</f>
        <v>0</v>
      </c>
    </row>
    <row r="28" spans="1:12" x14ac:dyDescent="0.25">
      <c r="A28" s="41" t="s">
        <v>53</v>
      </c>
      <c r="B28" s="41"/>
    </row>
    <row r="29" spans="1:12" x14ac:dyDescent="0.25">
      <c r="A29" s="20"/>
      <c r="B29" s="8" t="s">
        <v>2</v>
      </c>
    </row>
    <row r="30" spans="1:12" ht="15.75" x14ac:dyDescent="0.25">
      <c r="A30" s="18" t="s">
        <v>35</v>
      </c>
      <c r="B30" s="15"/>
    </row>
    <row r="31" spans="1:12" ht="15.75" x14ac:dyDescent="0.25">
      <c r="A31" s="18" t="s">
        <v>12</v>
      </c>
      <c r="B31" s="15"/>
    </row>
    <row r="32" spans="1:12" ht="15.75" x14ac:dyDescent="0.25">
      <c r="A32" s="18" t="s">
        <v>59</v>
      </c>
      <c r="B32" s="15"/>
    </row>
    <row r="33" spans="1:2" ht="15.75" x14ac:dyDescent="0.25">
      <c r="A33" s="18" t="s">
        <v>13</v>
      </c>
      <c r="B33" s="15"/>
    </row>
    <row r="34" spans="1:2" ht="15.75" x14ac:dyDescent="0.25">
      <c r="A34" s="18" t="s">
        <v>15</v>
      </c>
      <c r="B34" s="15"/>
    </row>
    <row r="35" spans="1:2" ht="15.75" x14ac:dyDescent="0.25">
      <c r="A35" s="18" t="s">
        <v>14</v>
      </c>
      <c r="B35" s="15"/>
    </row>
    <row r="36" spans="1:2" ht="15.75" x14ac:dyDescent="0.25">
      <c r="A36" s="18" t="s">
        <v>18</v>
      </c>
      <c r="B36" s="15"/>
    </row>
    <row r="37" spans="1:2" ht="15.75" x14ac:dyDescent="0.25">
      <c r="A37" s="18" t="s">
        <v>16</v>
      </c>
      <c r="B37" s="15"/>
    </row>
    <row r="38" spans="1:2" ht="15.75" x14ac:dyDescent="0.25">
      <c r="A38" s="19" t="s">
        <v>17</v>
      </c>
      <c r="B38" s="15"/>
    </row>
    <row r="39" spans="1:2" ht="15.75" x14ac:dyDescent="0.25">
      <c r="A39" s="19" t="s">
        <v>60</v>
      </c>
      <c r="B39" s="15"/>
    </row>
    <row r="40" spans="1:2" x14ac:dyDescent="0.25">
      <c r="A40" s="5" t="s">
        <v>4</v>
      </c>
      <c r="B40" s="68">
        <f>SUM(B30:B39)</f>
        <v>0</v>
      </c>
    </row>
    <row r="42" spans="1:2" x14ac:dyDescent="0.25">
      <c r="A42" s="41" t="s">
        <v>10</v>
      </c>
      <c r="B42" s="41"/>
    </row>
    <row r="43" spans="1:2" x14ac:dyDescent="0.25">
      <c r="A43" s="20"/>
      <c r="B43" s="8" t="s">
        <v>2</v>
      </c>
    </row>
    <row r="44" spans="1:2" ht="15.75" x14ac:dyDescent="0.25">
      <c r="A44" s="18" t="s">
        <v>35</v>
      </c>
      <c r="B44" s="43">
        <f>L16*Paramètres!B14</f>
        <v>0</v>
      </c>
    </row>
    <row r="45" spans="1:2" ht="15.75" x14ac:dyDescent="0.25">
      <c r="A45" s="18" t="s">
        <v>12</v>
      </c>
      <c r="B45" s="43">
        <f>L17*Paramètres!B15</f>
        <v>0</v>
      </c>
    </row>
    <row r="46" spans="1:2" ht="15.75" x14ac:dyDescent="0.25">
      <c r="A46" s="18" t="s">
        <v>59</v>
      </c>
      <c r="B46" s="43">
        <f>L18*Paramètres!B16</f>
        <v>0</v>
      </c>
    </row>
    <row r="47" spans="1:2" ht="15.75" x14ac:dyDescent="0.25">
      <c r="A47" s="18" t="s">
        <v>13</v>
      </c>
      <c r="B47" s="43">
        <f>L19*Paramètres!B17</f>
        <v>0</v>
      </c>
    </row>
    <row r="48" spans="1:2" ht="15.75" x14ac:dyDescent="0.25">
      <c r="A48" s="18" t="s">
        <v>15</v>
      </c>
      <c r="B48" s="43">
        <f>L20*Paramètres!B18</f>
        <v>0</v>
      </c>
    </row>
    <row r="49" spans="1:2" ht="15.75" x14ac:dyDescent="0.25">
      <c r="A49" s="18" t="s">
        <v>14</v>
      </c>
      <c r="B49" s="43">
        <f>L21*Paramètres!B19</f>
        <v>0</v>
      </c>
    </row>
    <row r="50" spans="1:2" ht="15.75" x14ac:dyDescent="0.25">
      <c r="A50" s="18" t="s">
        <v>18</v>
      </c>
      <c r="B50" s="43">
        <f>L22*Paramètres!B20</f>
        <v>0</v>
      </c>
    </row>
    <row r="51" spans="1:2" ht="15.75" x14ac:dyDescent="0.25">
      <c r="A51" s="18" t="s">
        <v>16</v>
      </c>
      <c r="B51" s="43">
        <f>L23*Paramètres!B21</f>
        <v>0</v>
      </c>
    </row>
    <row r="52" spans="1:2" ht="15.75" x14ac:dyDescent="0.25">
      <c r="A52" s="19" t="s">
        <v>17</v>
      </c>
      <c r="B52" s="43">
        <f>L24*Paramètres!B22</f>
        <v>0</v>
      </c>
    </row>
    <row r="53" spans="1:2" ht="15.75" x14ac:dyDescent="0.25">
      <c r="A53" s="19" t="s">
        <v>60</v>
      </c>
      <c r="B53" s="43">
        <f>L25*Paramètres!B23</f>
        <v>0</v>
      </c>
    </row>
    <row r="54" spans="1:2" x14ac:dyDescent="0.25">
      <c r="A54" s="5" t="s">
        <v>4</v>
      </c>
      <c r="B54" s="68">
        <f>SUM(B44:B53)</f>
        <v>0</v>
      </c>
    </row>
    <row r="56" spans="1:2" x14ac:dyDescent="0.25">
      <c r="A56" s="41" t="s">
        <v>34</v>
      </c>
      <c r="B56" s="41"/>
    </row>
    <row r="57" spans="1:2" x14ac:dyDescent="0.25">
      <c r="A57" s="24"/>
      <c r="B57" s="9" t="s">
        <v>2</v>
      </c>
    </row>
    <row r="58" spans="1:2" ht="15.75" x14ac:dyDescent="0.25">
      <c r="A58" s="18" t="s">
        <v>35</v>
      </c>
      <c r="B58" s="15"/>
    </row>
    <row r="59" spans="1:2" ht="15.75" x14ac:dyDescent="0.25">
      <c r="A59" s="18" t="s">
        <v>12</v>
      </c>
      <c r="B59" s="15"/>
    </row>
    <row r="60" spans="1:2" ht="15.75" x14ac:dyDescent="0.25">
      <c r="A60" s="18" t="s">
        <v>59</v>
      </c>
      <c r="B60" s="15"/>
    </row>
    <row r="61" spans="1:2" ht="15.75" x14ac:dyDescent="0.25">
      <c r="A61" s="18" t="s">
        <v>13</v>
      </c>
      <c r="B61" s="15"/>
    </row>
    <row r="62" spans="1:2" ht="15.75" x14ac:dyDescent="0.25">
      <c r="A62" s="18" t="s">
        <v>15</v>
      </c>
      <c r="B62" s="15"/>
    </row>
    <row r="63" spans="1:2" ht="15.75" x14ac:dyDescent="0.25">
      <c r="A63" s="18" t="s">
        <v>14</v>
      </c>
      <c r="B63" s="15"/>
    </row>
    <row r="64" spans="1:2" ht="15.75" x14ac:dyDescent="0.25">
      <c r="A64" s="18" t="s">
        <v>18</v>
      </c>
      <c r="B64" s="15"/>
    </row>
    <row r="65" spans="1:2" ht="15.75" x14ac:dyDescent="0.25">
      <c r="A65" s="18" t="s">
        <v>16</v>
      </c>
      <c r="B65" s="15"/>
    </row>
    <row r="66" spans="1:2" ht="15.75" x14ac:dyDescent="0.25">
      <c r="A66" s="19" t="s">
        <v>17</v>
      </c>
      <c r="B66" s="15"/>
    </row>
    <row r="67" spans="1:2" ht="15.75" x14ac:dyDescent="0.25">
      <c r="A67" s="19" t="s">
        <v>60</v>
      </c>
      <c r="B67" s="15"/>
    </row>
    <row r="68" spans="1:2" x14ac:dyDescent="0.25">
      <c r="A68" s="5" t="s">
        <v>4</v>
      </c>
      <c r="B68" s="68">
        <f>SUM(B58:B67)</f>
        <v>0</v>
      </c>
    </row>
    <row r="70" spans="1:2" x14ac:dyDescent="0.25">
      <c r="A70" s="5" t="s">
        <v>54</v>
      </c>
      <c r="B70" s="68">
        <f>L26+B40+B54+B68</f>
        <v>0</v>
      </c>
    </row>
  </sheetData>
  <sheetProtection algorithmName="SHA-512" hashValue="wYBc+OIH3r21xshHPQEc6oTAiX7HL4N3n6EXuqdkHsZb9as7bAHZpFUF+N6k0bSrDTTd3wi8LNk1VW2SfS3BzA==" saltValue="kXF+8YvJWnQeo+iAHwGwrQ==" spinCount="100000" sheet="1" objects="1" scenarios="1" selectLockedCells="1"/>
  <mergeCells count="15">
    <mergeCell ref="J1:L1"/>
    <mergeCell ref="A2:C2"/>
    <mergeCell ref="A3:C3"/>
    <mergeCell ref="A4:C4"/>
    <mergeCell ref="D4:F4"/>
    <mergeCell ref="G4:I4"/>
    <mergeCell ref="J4:L4"/>
    <mergeCell ref="J14:K14"/>
    <mergeCell ref="A5:C5"/>
    <mergeCell ref="A7:C7"/>
    <mergeCell ref="A9:G9"/>
    <mergeCell ref="B14:C14"/>
    <mergeCell ref="D14:E14"/>
    <mergeCell ref="F14:G14"/>
    <mergeCell ref="H14:I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7" orientation="landscape" r:id="rId1"/>
  <rowBreaks count="1" manualBreakCount="1">
    <brk id="4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17"/>
  <sheetViews>
    <sheetView showGridLines="0" workbookViewId="0">
      <selection activeCell="B16" sqref="B16"/>
    </sheetView>
  </sheetViews>
  <sheetFormatPr baseColWidth="10" defaultRowHeight="15" x14ac:dyDescent="0.25"/>
  <cols>
    <col min="1" max="1" width="53.85546875" style="30" customWidth="1"/>
    <col min="2" max="2" width="16.42578125" style="30" customWidth="1"/>
    <col min="3" max="4" width="26" style="30" customWidth="1"/>
    <col min="5" max="5" width="30.28515625" style="30" customWidth="1"/>
  </cols>
  <sheetData>
    <row r="1" spans="1:6" s="10" customFormat="1" ht="42" customHeight="1" x14ac:dyDescent="0.25"/>
    <row r="2" spans="1:6" s="10" customFormat="1" ht="23.25" x14ac:dyDescent="0.25">
      <c r="A2" s="72" t="s">
        <v>57</v>
      </c>
      <c r="B2" s="72"/>
      <c r="C2" s="72"/>
      <c r="D2" s="11"/>
    </row>
    <row r="3" spans="1:6" s="10" customFormat="1" ht="18.75" x14ac:dyDescent="0.25">
      <c r="A3" s="73" t="s">
        <v>61</v>
      </c>
      <c r="B3" s="73"/>
      <c r="C3" s="73"/>
      <c r="D3" s="12"/>
    </row>
    <row r="4" spans="1:6" s="10" customFormat="1" ht="18.75" x14ac:dyDescent="0.25">
      <c r="A4" s="69" t="s">
        <v>0</v>
      </c>
      <c r="B4" s="69"/>
      <c r="C4" s="69"/>
      <c r="D4" s="69"/>
      <c r="E4" s="69"/>
      <c r="F4" s="69"/>
    </row>
    <row r="5" spans="1:6" s="14" customFormat="1" ht="18.75" x14ac:dyDescent="0.25">
      <c r="A5" s="70" t="s">
        <v>63</v>
      </c>
      <c r="B5" s="70"/>
      <c r="C5" s="70"/>
      <c r="D5" s="13"/>
    </row>
    <row r="6" spans="1:6" x14ac:dyDescent="0.25">
      <c r="A6" s="45"/>
      <c r="B6" s="45"/>
      <c r="C6" s="45"/>
    </row>
    <row r="7" spans="1:6" s="2" customFormat="1" ht="50.25" customHeight="1" x14ac:dyDescent="0.25">
      <c r="A7" s="88" t="s">
        <v>55</v>
      </c>
      <c r="B7" s="88"/>
      <c r="C7" s="88"/>
      <c r="D7" s="30"/>
      <c r="E7" s="10"/>
    </row>
    <row r="12" spans="1:6" ht="30" x14ac:dyDescent="0.25">
      <c r="A12" s="34" t="s">
        <v>37</v>
      </c>
      <c r="B12" s="34" t="s">
        <v>27</v>
      </c>
      <c r="C12" s="34" t="s">
        <v>28</v>
      </c>
      <c r="D12" s="34" t="s">
        <v>32</v>
      </c>
      <c r="E12" s="34" t="s">
        <v>29</v>
      </c>
      <c r="F12" s="35" t="s">
        <v>26</v>
      </c>
    </row>
    <row r="13" spans="1:6" x14ac:dyDescent="0.25">
      <c r="A13" s="36"/>
      <c r="B13" s="31"/>
      <c r="C13" s="31"/>
      <c r="D13" s="31"/>
      <c r="E13" s="31"/>
      <c r="F13" s="37">
        <f>B13+C13+D13+E13</f>
        <v>0</v>
      </c>
    </row>
    <row r="14" spans="1:6" x14ac:dyDescent="0.25">
      <c r="A14" s="36"/>
      <c r="B14" s="31"/>
      <c r="C14" s="31"/>
      <c r="D14" s="31"/>
      <c r="E14" s="31"/>
      <c r="F14" s="37"/>
    </row>
    <row r="15" spans="1:6" x14ac:dyDescent="0.25">
      <c r="A15" s="36"/>
      <c r="B15" s="31"/>
      <c r="C15" s="31"/>
      <c r="D15" s="31"/>
      <c r="E15" s="31"/>
      <c r="F15" s="37"/>
    </row>
    <row r="16" spans="1:6" x14ac:dyDescent="0.25">
      <c r="A16" s="36"/>
      <c r="B16" s="31"/>
      <c r="C16" s="31"/>
      <c r="D16" s="31"/>
      <c r="E16" s="31"/>
      <c r="F16" s="37"/>
    </row>
    <row r="17" spans="4:4" x14ac:dyDescent="0.25">
      <c r="D17" s="38"/>
    </row>
  </sheetData>
  <mergeCells count="6">
    <mergeCell ref="D4:F4"/>
    <mergeCell ref="A5:C5"/>
    <mergeCell ref="A7:C7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8"/>
  <sheetViews>
    <sheetView showGridLines="0" workbookViewId="0">
      <selection activeCell="I13" sqref="I13"/>
    </sheetView>
  </sheetViews>
  <sheetFormatPr baseColWidth="10" defaultColWidth="10.85546875" defaultRowHeight="15" x14ac:dyDescent="0.25"/>
  <cols>
    <col min="1" max="1" width="30.42578125" style="46" customWidth="1"/>
    <col min="2" max="2" width="13.140625" style="46" customWidth="1"/>
    <col min="3" max="4" width="10.85546875" style="46"/>
    <col min="5" max="5" width="24.28515625" style="46" customWidth="1"/>
    <col min="6" max="6" width="36.42578125" style="46" customWidth="1"/>
    <col min="7" max="16384" width="10.85546875" style="46"/>
  </cols>
  <sheetData>
    <row r="1" spans="1:7" ht="23.25" x14ac:dyDescent="0.25">
      <c r="A1" s="61" t="s">
        <v>50</v>
      </c>
    </row>
    <row r="3" spans="1:7" ht="75" x14ac:dyDescent="0.25">
      <c r="A3" s="62" t="s">
        <v>39</v>
      </c>
      <c r="B3" s="62" t="s">
        <v>40</v>
      </c>
      <c r="C3" s="62" t="s">
        <v>41</v>
      </c>
      <c r="D3" s="63" t="s">
        <v>42</v>
      </c>
      <c r="E3" s="62" t="s">
        <v>64</v>
      </c>
      <c r="F3" s="62" t="s">
        <v>43</v>
      </c>
    </row>
    <row r="4" spans="1:7" x14ac:dyDescent="0.25">
      <c r="A4" s="64" t="s">
        <v>44</v>
      </c>
      <c r="B4" s="47"/>
      <c r="C4" s="48"/>
      <c r="D4" s="49"/>
      <c r="E4" s="50"/>
      <c r="F4" s="50"/>
    </row>
    <row r="5" spans="1:7" x14ac:dyDescent="0.25">
      <c r="A5" s="51" t="s">
        <v>45</v>
      </c>
      <c r="B5" s="51" t="s">
        <v>46</v>
      </c>
      <c r="C5" s="52">
        <v>0.2</v>
      </c>
      <c r="D5" s="37">
        <f>0.5*C5</f>
        <v>0.1</v>
      </c>
      <c r="E5" s="37">
        <v>2.5</v>
      </c>
      <c r="F5" s="37">
        <f>D5*E5</f>
        <v>0.25</v>
      </c>
      <c r="G5" s="53"/>
    </row>
    <row r="6" spans="1:7" x14ac:dyDescent="0.25">
      <c r="A6" s="51" t="s">
        <v>47</v>
      </c>
      <c r="B6" s="51" t="s">
        <v>46</v>
      </c>
      <c r="C6" s="52">
        <v>0.2</v>
      </c>
      <c r="D6" s="37">
        <v>0.2</v>
      </c>
      <c r="E6" s="37">
        <v>3.5</v>
      </c>
      <c r="F6" s="37">
        <f>D6*E6</f>
        <v>0.70000000000000007</v>
      </c>
      <c r="G6" s="53"/>
    </row>
    <row r="7" spans="1:7" x14ac:dyDescent="0.25">
      <c r="A7" s="51"/>
      <c r="B7" s="51"/>
      <c r="C7" s="52"/>
      <c r="D7" s="37"/>
      <c r="E7" s="37"/>
      <c r="F7" s="37"/>
    </row>
    <row r="8" spans="1:7" x14ac:dyDescent="0.25">
      <c r="A8" s="51"/>
      <c r="B8" s="51"/>
      <c r="C8" s="52"/>
      <c r="D8" s="37"/>
      <c r="E8" s="37"/>
      <c r="F8" s="37"/>
    </row>
    <row r="9" spans="1:7" x14ac:dyDescent="0.25">
      <c r="A9" s="51"/>
      <c r="B9" s="51"/>
      <c r="C9" s="52"/>
      <c r="D9" s="37"/>
      <c r="E9" s="37"/>
      <c r="F9" s="37"/>
    </row>
    <row r="10" spans="1:7" x14ac:dyDescent="0.25">
      <c r="A10" s="51"/>
      <c r="B10" s="51"/>
      <c r="C10" s="52"/>
      <c r="D10" s="37"/>
      <c r="E10" s="37"/>
      <c r="F10" s="37"/>
    </row>
    <row r="11" spans="1:7" x14ac:dyDescent="0.25">
      <c r="A11" s="51"/>
      <c r="B11" s="51"/>
      <c r="C11" s="52"/>
      <c r="D11" s="37"/>
      <c r="E11" s="37"/>
      <c r="F11" s="37"/>
    </row>
    <row r="12" spans="1:7" x14ac:dyDescent="0.25">
      <c r="A12" s="51"/>
      <c r="B12" s="51"/>
      <c r="C12" s="52"/>
      <c r="D12" s="37"/>
      <c r="E12" s="37"/>
      <c r="F12" s="37"/>
    </row>
    <row r="13" spans="1:7" x14ac:dyDescent="0.25">
      <c r="A13" s="51"/>
      <c r="B13" s="51"/>
      <c r="C13" s="52"/>
      <c r="D13" s="37"/>
      <c r="E13" s="37"/>
      <c r="F13" s="37"/>
    </row>
    <row r="14" spans="1:7" x14ac:dyDescent="0.25">
      <c r="A14" s="54" t="s">
        <v>36</v>
      </c>
      <c r="B14" s="54"/>
      <c r="C14" s="55"/>
      <c r="D14" s="56"/>
      <c r="E14" s="56"/>
      <c r="F14" s="56">
        <f>SUM(F5:F13)</f>
        <v>0.95000000000000007</v>
      </c>
    </row>
    <row r="16" spans="1:7" x14ac:dyDescent="0.25">
      <c r="A16" s="64" t="s">
        <v>48</v>
      </c>
      <c r="B16" s="47"/>
      <c r="C16" s="48"/>
      <c r="D16" s="49"/>
      <c r="E16" s="50"/>
      <c r="F16" s="50"/>
    </row>
    <row r="17" spans="1:7" x14ac:dyDescent="0.2">
      <c r="A17" s="57"/>
      <c r="B17" s="51"/>
      <c r="C17" s="58"/>
      <c r="D17" s="37"/>
      <c r="E17" s="37"/>
      <c r="F17" s="37"/>
      <c r="G17" s="53" t="s">
        <v>51</v>
      </c>
    </row>
    <row r="18" spans="1:7" x14ac:dyDescent="0.2">
      <c r="A18" s="57"/>
      <c r="B18" s="51"/>
      <c r="C18" s="58"/>
      <c r="D18" s="37"/>
      <c r="E18" s="37"/>
      <c r="F18" s="37"/>
    </row>
    <row r="19" spans="1:7" x14ac:dyDescent="0.2">
      <c r="A19" s="59"/>
      <c r="B19" s="51"/>
      <c r="C19" s="58"/>
      <c r="D19" s="37"/>
      <c r="E19" s="37"/>
      <c r="F19" s="37"/>
    </row>
    <row r="20" spans="1:7" x14ac:dyDescent="0.25">
      <c r="A20" s="56" t="s">
        <v>36</v>
      </c>
      <c r="B20" s="56"/>
      <c r="C20" s="56"/>
      <c r="D20" s="56">
        <f>SUM(D17:D19)</f>
        <v>0</v>
      </c>
      <c r="E20" s="56"/>
      <c r="F20" s="56">
        <f>SUM(F17:F19)</f>
        <v>0</v>
      </c>
    </row>
    <row r="22" spans="1:7" x14ac:dyDescent="0.25">
      <c r="A22" s="64" t="s">
        <v>49</v>
      </c>
      <c r="B22" s="47"/>
      <c r="C22" s="48"/>
      <c r="D22" s="49"/>
      <c r="E22" s="50"/>
      <c r="F22" s="50"/>
    </row>
    <row r="23" spans="1:7" x14ac:dyDescent="0.2">
      <c r="A23" s="59"/>
      <c r="B23" s="51"/>
      <c r="C23" s="58"/>
      <c r="D23" s="37"/>
      <c r="E23" s="37"/>
      <c r="F23" s="37"/>
    </row>
    <row r="24" spans="1:7" x14ac:dyDescent="0.2">
      <c r="A24" s="57"/>
      <c r="B24" s="51"/>
      <c r="C24" s="58"/>
      <c r="D24" s="37"/>
      <c r="E24" s="37"/>
      <c r="F24" s="37"/>
    </row>
    <row r="25" spans="1:7" x14ac:dyDescent="0.2">
      <c r="A25" s="59"/>
      <c r="B25" s="51"/>
      <c r="C25" s="58"/>
      <c r="D25" s="37"/>
      <c r="E25" s="37"/>
      <c r="F25" s="37"/>
    </row>
    <row r="26" spans="1:7" x14ac:dyDescent="0.2">
      <c r="A26" s="60"/>
      <c r="B26" s="51"/>
      <c r="C26" s="58"/>
      <c r="D26" s="37"/>
      <c r="E26" s="37"/>
      <c r="F26" s="37"/>
    </row>
    <row r="27" spans="1:7" x14ac:dyDescent="0.2">
      <c r="A27" s="59"/>
      <c r="B27" s="51"/>
      <c r="C27" s="58"/>
      <c r="D27" s="37"/>
      <c r="E27" s="37"/>
      <c r="F27" s="37"/>
    </row>
    <row r="28" spans="1:7" x14ac:dyDescent="0.25">
      <c r="A28" s="56" t="s">
        <v>36</v>
      </c>
      <c r="B28" s="56"/>
      <c r="C28" s="56"/>
      <c r="D28" s="56">
        <f>SUM(D22:D27)</f>
        <v>0</v>
      </c>
      <c r="E28" s="56"/>
      <c r="F28" s="56">
        <f>SUM(F22:F27)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K38"/>
  <sheetViews>
    <sheetView workbookViewId="0">
      <selection activeCell="B27" sqref="B27"/>
    </sheetView>
  </sheetViews>
  <sheetFormatPr baseColWidth="10" defaultColWidth="10.85546875" defaultRowHeight="15" x14ac:dyDescent="0.25"/>
  <cols>
    <col min="1" max="1" width="29.140625" style="16" customWidth="1"/>
    <col min="2" max="2" width="31.7109375" style="16" customWidth="1"/>
    <col min="3" max="3" width="10.85546875" style="16"/>
    <col min="4" max="4" width="16.42578125" style="16" customWidth="1"/>
    <col min="5" max="5" width="48.140625" style="16" customWidth="1"/>
    <col min="6" max="6" width="53.7109375" style="16" customWidth="1"/>
    <col min="7" max="16384" width="10.85546875" style="16"/>
  </cols>
  <sheetData>
    <row r="1" spans="1:4" x14ac:dyDescent="0.25">
      <c r="A1" s="16" t="s">
        <v>6</v>
      </c>
      <c r="B1" s="16">
        <f>(3493+4318)*0.5*12</f>
        <v>46866</v>
      </c>
    </row>
    <row r="2" spans="1:4" x14ac:dyDescent="0.25">
      <c r="A2" s="16" t="s">
        <v>7</v>
      </c>
      <c r="B2" s="16">
        <f>2960*12*3</f>
        <v>106560</v>
      </c>
    </row>
    <row r="3" spans="1:4" x14ac:dyDescent="0.25">
      <c r="A3" s="16" t="s">
        <v>8</v>
      </c>
      <c r="B3" s="16">
        <f>100000*2</f>
        <v>200000</v>
      </c>
      <c r="C3" s="16">
        <f>4528*12</f>
        <v>54336</v>
      </c>
      <c r="D3" s="16">
        <f>B3-C3</f>
        <v>145664</v>
      </c>
    </row>
    <row r="4" spans="1:4" x14ac:dyDescent="0.25">
      <c r="A4" s="16" t="s">
        <v>30</v>
      </c>
      <c r="B4" s="16">
        <f>(2558+4041)*0.5*12</f>
        <v>39594</v>
      </c>
    </row>
    <row r="5" spans="1:4" x14ac:dyDescent="0.25">
      <c r="A5" s="16" t="s">
        <v>31</v>
      </c>
      <c r="B5" s="16">
        <f>2352*12</f>
        <v>28224</v>
      </c>
    </row>
    <row r="6" spans="1:4" x14ac:dyDescent="0.25">
      <c r="A6" s="16" t="s">
        <v>9</v>
      </c>
      <c r="B6" s="16">
        <v>560</v>
      </c>
    </row>
    <row r="7" spans="1:4" x14ac:dyDescent="0.25">
      <c r="A7" s="16" t="s">
        <v>33</v>
      </c>
      <c r="B7" s="16">
        <v>5000</v>
      </c>
    </row>
    <row r="14" spans="1:4" ht="15.75" x14ac:dyDescent="0.25">
      <c r="A14" s="19" t="s">
        <v>35</v>
      </c>
      <c r="B14" s="16">
        <f>15%</f>
        <v>0.15</v>
      </c>
    </row>
    <row r="15" spans="1:4" ht="15.75" x14ac:dyDescent="0.25">
      <c r="A15" s="28" t="s">
        <v>12</v>
      </c>
      <c r="B15" s="16">
        <f>15%</f>
        <v>0.15</v>
      </c>
    </row>
    <row r="16" spans="1:4" ht="15.75" x14ac:dyDescent="0.25">
      <c r="A16" s="28" t="s">
        <v>59</v>
      </c>
      <c r="B16" s="16">
        <f>15%</f>
        <v>0.15</v>
      </c>
    </row>
    <row r="17" spans="1:11" ht="15.75" x14ac:dyDescent="0.25">
      <c r="A17" s="28" t="s">
        <v>13</v>
      </c>
      <c r="B17" s="16">
        <f>15%</f>
        <v>0.15</v>
      </c>
    </row>
    <row r="18" spans="1:11" ht="15.75" x14ac:dyDescent="0.25">
      <c r="A18" s="28" t="s">
        <v>15</v>
      </c>
      <c r="B18" s="16">
        <f>15%</f>
        <v>0.15</v>
      </c>
    </row>
    <row r="19" spans="1:11" ht="15.75" x14ac:dyDescent="0.25">
      <c r="A19" s="28" t="s">
        <v>14</v>
      </c>
      <c r="B19" s="16">
        <f>15%</f>
        <v>0.15</v>
      </c>
    </row>
    <row r="20" spans="1:11" ht="15.75" x14ac:dyDescent="0.25">
      <c r="A20" s="28" t="s">
        <v>18</v>
      </c>
      <c r="B20" s="16">
        <f>15%</f>
        <v>0.15</v>
      </c>
    </row>
    <row r="21" spans="1:11" ht="15.75" x14ac:dyDescent="0.25">
      <c r="A21" s="28" t="s">
        <v>16</v>
      </c>
      <c r="B21" s="16">
        <f>15%</f>
        <v>0.15</v>
      </c>
    </row>
    <row r="22" spans="1:11" ht="15.75" x14ac:dyDescent="0.25">
      <c r="A22" s="28" t="s">
        <v>17</v>
      </c>
      <c r="B22" s="16">
        <f>15%</f>
        <v>0.15</v>
      </c>
    </row>
    <row r="23" spans="1:11" ht="15.75" x14ac:dyDescent="0.25">
      <c r="A23" s="28" t="s">
        <v>60</v>
      </c>
      <c r="B23" s="16">
        <f>15%</f>
        <v>0.15</v>
      </c>
    </row>
    <row r="26" spans="1:11" x14ac:dyDescent="0.25">
      <c r="A26" s="27" t="s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30" x14ac:dyDescent="0.25">
      <c r="A27" s="24"/>
      <c r="B27" s="40" t="s">
        <v>19</v>
      </c>
      <c r="C27" s="25" t="s">
        <v>3</v>
      </c>
      <c r="D27" s="26" t="s">
        <v>11</v>
      </c>
      <c r="E27" s="39" t="s">
        <v>23</v>
      </c>
      <c r="F27" s="39" t="s">
        <v>24</v>
      </c>
    </row>
    <row r="28" spans="1:11" x14ac:dyDescent="0.25">
      <c r="A28" s="24"/>
      <c r="B28" s="9" t="s">
        <v>2</v>
      </c>
      <c r="C28" s="9" t="s">
        <v>2</v>
      </c>
      <c r="D28" s="22" t="s">
        <v>2</v>
      </c>
      <c r="E28" s="22" t="s">
        <v>2</v>
      </c>
      <c r="F28" s="22" t="s">
        <v>2</v>
      </c>
    </row>
    <row r="29" spans="1:11" ht="15.75" x14ac:dyDescent="0.25">
      <c r="A29" s="18" t="s">
        <v>35</v>
      </c>
      <c r="B29" s="32">
        <f>93960*1.8</f>
        <v>169128</v>
      </c>
      <c r="C29" s="3">
        <f>32824*3*1.8</f>
        <v>177249.6</v>
      </c>
      <c r="D29" s="23">
        <f>4393*12*1.8</f>
        <v>94888.8</v>
      </c>
      <c r="E29" s="16">
        <f>4841*12*1.8</f>
        <v>104565.6</v>
      </c>
      <c r="F29" s="16">
        <f>4116*12*1.8</f>
        <v>88905.600000000006</v>
      </c>
    </row>
    <row r="30" spans="1:11" ht="15.75" x14ac:dyDescent="0.25">
      <c r="A30" s="18" t="s">
        <v>12</v>
      </c>
      <c r="B30" s="32">
        <f>93960*1.8</f>
        <v>169128</v>
      </c>
      <c r="C30" s="3">
        <f>32824*3*1.8</f>
        <v>177249.6</v>
      </c>
      <c r="D30" s="23">
        <f>4393*12*1.8</f>
        <v>94888.8</v>
      </c>
      <c r="E30" s="16">
        <f>4841*12*1.8</f>
        <v>104565.6</v>
      </c>
      <c r="F30" s="16">
        <f>4116*12*1.8</f>
        <v>88905.600000000006</v>
      </c>
    </row>
    <row r="31" spans="1:11" ht="15.75" x14ac:dyDescent="0.25">
      <c r="A31" s="18" t="s">
        <v>59</v>
      </c>
      <c r="B31" s="32">
        <f>93960*1.8</f>
        <v>169128</v>
      </c>
      <c r="C31" s="3">
        <f>32824*3*1.8</f>
        <v>177249.6</v>
      </c>
      <c r="D31" s="23">
        <f>4393*12*1.8</f>
        <v>94888.8</v>
      </c>
      <c r="E31" s="16">
        <f>4841*12*1.8</f>
        <v>104565.6</v>
      </c>
      <c r="F31" s="16">
        <f>4116*12*1.8</f>
        <v>88905.600000000006</v>
      </c>
    </row>
    <row r="32" spans="1:11" ht="15.75" x14ac:dyDescent="0.25">
      <c r="A32" s="18" t="s">
        <v>13</v>
      </c>
      <c r="B32" s="3">
        <f>117537</f>
        <v>117537</v>
      </c>
      <c r="C32" s="3">
        <f>59818*3</f>
        <v>179454</v>
      </c>
      <c r="D32" s="23">
        <f>87331</f>
        <v>87331</v>
      </c>
      <c r="E32" s="23">
        <f>92865</f>
        <v>92865</v>
      </c>
      <c r="F32" s="23">
        <f>92865</f>
        <v>92865</v>
      </c>
    </row>
    <row r="33" spans="1:6" ht="15.75" x14ac:dyDescent="0.25">
      <c r="A33" s="18" t="s">
        <v>15</v>
      </c>
      <c r="B33" s="3">
        <v>153615</v>
      </c>
      <c r="C33" s="3">
        <f>59473*3</f>
        <v>178419</v>
      </c>
      <c r="D33" s="23">
        <f>90598</f>
        <v>90598</v>
      </c>
      <c r="E33" s="23">
        <v>153615</v>
      </c>
      <c r="F33" s="23">
        <f>98400</f>
        <v>98400</v>
      </c>
    </row>
    <row r="34" spans="1:6" ht="15.75" x14ac:dyDescent="0.25">
      <c r="A34" s="18" t="s">
        <v>14</v>
      </c>
      <c r="B34" s="3">
        <f>97996*1.8</f>
        <v>176392.80000000002</v>
      </c>
      <c r="C34" s="3">
        <f>34151*3*1.8</f>
        <v>184415.4</v>
      </c>
      <c r="D34" s="23">
        <f>58233*1.8</f>
        <v>104819.40000000001</v>
      </c>
      <c r="E34" s="23">
        <f>77588*1.8</f>
        <v>139658.4</v>
      </c>
      <c r="F34" s="23">
        <f>52061*1.8</f>
        <v>93709.8</v>
      </c>
    </row>
    <row r="35" spans="1:6" ht="15.75" x14ac:dyDescent="0.25">
      <c r="A35" s="18" t="s">
        <v>18</v>
      </c>
      <c r="B35" s="3">
        <f>B34</f>
        <v>176392.80000000002</v>
      </c>
      <c r="C35" s="3">
        <f>C34</f>
        <v>184415.4</v>
      </c>
      <c r="D35" s="3">
        <f>D34</f>
        <v>104819.40000000001</v>
      </c>
      <c r="E35" s="3">
        <f>E34</f>
        <v>139658.4</v>
      </c>
      <c r="F35" s="3">
        <f>F34</f>
        <v>93709.8</v>
      </c>
    </row>
    <row r="36" spans="1:6" ht="15.75" x14ac:dyDescent="0.25">
      <c r="A36" s="18" t="s">
        <v>16</v>
      </c>
      <c r="B36" s="3">
        <v>148924</v>
      </c>
      <c r="C36" s="3">
        <f>90000*1.8</f>
        <v>162000</v>
      </c>
      <c r="D36" s="23">
        <v>102073</v>
      </c>
      <c r="E36" s="23">
        <f>6000*12*1.8</f>
        <v>129600</v>
      </c>
      <c r="F36" s="23">
        <f>3600*12*1.8</f>
        <v>77760</v>
      </c>
    </row>
    <row r="37" spans="1:6" ht="15.75" x14ac:dyDescent="0.25">
      <c r="A37" s="19" t="s">
        <v>17</v>
      </c>
      <c r="B37" s="3">
        <v>179872.86215613384</v>
      </c>
      <c r="C37" s="3">
        <v>179557.092</v>
      </c>
      <c r="D37" s="33">
        <v>83342.687999999995</v>
      </c>
      <c r="E37" s="23">
        <v>132533.02432176657</v>
      </c>
      <c r="F37" s="23">
        <v>115613.28370422535</v>
      </c>
    </row>
    <row r="38" spans="1:6" ht="15.75" x14ac:dyDescent="0.25">
      <c r="A38" s="19" t="s">
        <v>60</v>
      </c>
      <c r="B38" s="3"/>
      <c r="C38" s="3"/>
      <c r="D38" s="23"/>
      <c r="E38" s="23"/>
      <c r="F38" s="23"/>
    </row>
  </sheetData>
  <pageMargins left="0.31496062992125984" right="0.31496062992125984" top="0.55118110236220474" bottom="0.55118110236220474" header="0.31496062992125984" footer="0.31496062992125984"/>
  <pageSetup paperSize="9" scale="74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APPORTS</vt:lpstr>
      <vt:lpstr>APPORTS autre</vt:lpstr>
      <vt:lpstr>EXEMPLE CALCUL ETP</vt:lpstr>
      <vt:lpstr>Paramètres</vt:lpstr>
      <vt:lpstr>'EXEMPLE CALCUL ETP'!Zone_d_impression</vt:lpstr>
    </vt:vector>
  </TitlesOfParts>
  <Company>Grenoble-INP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CHAGAS Anne</dc:creator>
  <cp:lastModifiedBy>ANNE CHAGAS</cp:lastModifiedBy>
  <cp:lastPrinted>2017-12-05T14:30:02Z</cp:lastPrinted>
  <dcterms:created xsi:type="dcterms:W3CDTF">2016-05-14T14:23:13Z</dcterms:created>
  <dcterms:modified xsi:type="dcterms:W3CDTF">2017-12-05T14:30:24Z</dcterms:modified>
</cp:coreProperties>
</file>